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WOP\Referat_przetargow_i_zamowien_publicznych\Wspólne\2024\Wydział Finansowy\"/>
    </mc:Choice>
  </mc:AlternateContent>
  <xr:revisionPtr revIDLastSave="0" documentId="13_ncr:1_{FB34DED4-E3E9-4DF3-BBDE-DBEF870972F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B79" i="1"/>
  <c r="B76" i="1"/>
  <c r="B75" i="1"/>
  <c r="B73" i="1"/>
  <c r="B70" i="1"/>
  <c r="B82" i="1" s="1"/>
  <c r="C69" i="1"/>
  <c r="B66" i="1"/>
  <c r="B61" i="1"/>
  <c r="B57" i="1"/>
  <c r="B69" i="1" s="1"/>
  <c r="C56" i="1"/>
  <c r="B54" i="1"/>
  <c r="B53" i="1"/>
  <c r="B51" i="1"/>
  <c r="B46" i="1"/>
  <c r="B45" i="1"/>
  <c r="B44" i="1"/>
  <c r="C43" i="1"/>
  <c r="B41" i="1"/>
  <c r="B36" i="1"/>
  <c r="B33" i="1"/>
  <c r="B32" i="1"/>
  <c r="B31" i="1"/>
  <c r="B43" i="1" s="1"/>
  <c r="C30" i="1"/>
  <c r="D30" i="1" s="1"/>
  <c r="D31" i="1" s="1"/>
  <c r="D32" i="1" s="1"/>
  <c r="B29" i="1"/>
  <c r="B26" i="1"/>
  <c r="B23" i="1"/>
  <c r="D19" i="1"/>
  <c r="B18" i="1"/>
  <c r="B30" i="1" s="1"/>
  <c r="B15" i="1"/>
  <c r="B13" i="1"/>
  <c r="B12" i="1"/>
  <c r="B5" i="1"/>
  <c r="E13" i="1" s="1"/>
  <c r="E14" i="1" l="1"/>
  <c r="B16" i="1"/>
  <c r="E19" i="1"/>
  <c r="D43" i="1"/>
  <c r="D56" i="1" s="1"/>
  <c r="B56" i="1"/>
  <c r="E32" i="1"/>
  <c r="D33" i="1"/>
  <c r="E15" i="1"/>
  <c r="E31" i="1"/>
  <c r="E12" i="1"/>
  <c r="D20" i="1"/>
  <c r="E10" i="1"/>
  <c r="E18" i="1"/>
  <c r="E11" i="1"/>
  <c r="D44" i="1" l="1"/>
  <c r="E16" i="1"/>
  <c r="E33" i="1"/>
  <c r="D34" i="1"/>
  <c r="D57" i="1"/>
  <c r="D69" i="1"/>
  <c r="D70" i="1" s="1"/>
  <c r="D21" i="1"/>
  <c r="E20" i="1"/>
  <c r="E44" i="1"/>
  <c r="D45" i="1"/>
  <c r="D46" i="1" l="1"/>
  <c r="E45" i="1"/>
  <c r="D22" i="1"/>
  <c r="E21" i="1"/>
  <c r="D58" i="1"/>
  <c r="E57" i="1"/>
  <c r="D71" i="1"/>
  <c r="E70" i="1"/>
  <c r="D35" i="1"/>
  <c r="E34" i="1"/>
  <c r="E58" i="1" l="1"/>
  <c r="D59" i="1"/>
  <c r="E22" i="1"/>
  <c r="D23" i="1"/>
  <c r="E46" i="1"/>
  <c r="D47" i="1"/>
  <c r="E35" i="1"/>
  <c r="D36" i="1"/>
  <c r="D72" i="1"/>
  <c r="E71" i="1"/>
  <c r="D48" i="1" l="1"/>
  <c r="E47" i="1"/>
  <c r="D37" i="1"/>
  <c r="E36" i="1"/>
  <c r="D24" i="1"/>
  <c r="E23" i="1"/>
  <c r="E59" i="1"/>
  <c r="D60" i="1"/>
  <c r="D73" i="1"/>
  <c r="E72" i="1"/>
  <c r="E73" i="1" l="1"/>
  <c r="D74" i="1"/>
  <c r="D61" i="1"/>
  <c r="E60" i="1"/>
  <c r="D25" i="1"/>
  <c r="E24" i="1"/>
  <c r="E37" i="1"/>
  <c r="D38" i="1"/>
  <c r="D49" i="1"/>
  <c r="E48" i="1"/>
  <c r="E49" i="1" l="1"/>
  <c r="D50" i="1"/>
  <c r="D39" i="1"/>
  <c r="E38" i="1"/>
  <c r="D26" i="1"/>
  <c r="E25" i="1"/>
  <c r="E61" i="1"/>
  <c r="D62" i="1"/>
  <c r="D75" i="1"/>
  <c r="E74" i="1"/>
  <c r="D40" i="1" l="1"/>
  <c r="E39" i="1"/>
  <c r="D76" i="1"/>
  <c r="E75" i="1"/>
  <c r="D63" i="1"/>
  <c r="E62" i="1"/>
  <c r="E26" i="1"/>
  <c r="D27" i="1"/>
  <c r="D51" i="1"/>
  <c r="E50" i="1"/>
  <c r="D52" i="1" l="1"/>
  <c r="E51" i="1"/>
  <c r="E27" i="1"/>
  <c r="D28" i="1"/>
  <c r="D64" i="1"/>
  <c r="E63" i="1"/>
  <c r="E76" i="1"/>
  <c r="D77" i="1"/>
  <c r="E40" i="1"/>
  <c r="D41" i="1"/>
  <c r="D42" i="1" l="1"/>
  <c r="E42" i="1" s="1"/>
  <c r="E41" i="1"/>
  <c r="D78" i="1"/>
  <c r="E77" i="1"/>
  <c r="D65" i="1"/>
  <c r="E64" i="1"/>
  <c r="E28" i="1"/>
  <c r="D29" i="1"/>
  <c r="E29" i="1" s="1"/>
  <c r="E30" i="1" s="1"/>
  <c r="E52" i="1"/>
  <c r="D53" i="1"/>
  <c r="D54" i="1" l="1"/>
  <c r="E53" i="1"/>
  <c r="D66" i="1"/>
  <c r="E65" i="1"/>
  <c r="E78" i="1"/>
  <c r="D79" i="1"/>
  <c r="E43" i="1"/>
  <c r="D80" i="1" l="1"/>
  <c r="E79" i="1"/>
  <c r="E66" i="1"/>
  <c r="D67" i="1"/>
  <c r="D55" i="1"/>
  <c r="E55" i="1" s="1"/>
  <c r="E54" i="1"/>
  <c r="E56" i="1" l="1"/>
  <c r="D68" i="1"/>
  <c r="E68" i="1" s="1"/>
  <c r="E67" i="1"/>
  <c r="D81" i="1"/>
  <c r="E81" i="1" s="1"/>
  <c r="E80" i="1"/>
  <c r="E82" i="1" l="1"/>
  <c r="E69" i="1"/>
  <c r="E83" i="1" s="1"/>
</calcChain>
</file>

<file path=xl/sharedStrings.xml><?xml version="1.0" encoding="utf-8"?>
<sst xmlns="http://schemas.openxmlformats.org/spreadsheetml/2006/main" count="22" uniqueCount="18">
  <si>
    <t>WIBOR 1M</t>
  </si>
  <si>
    <t>na dzień 12.02.2024</t>
  </si>
  <si>
    <t>marża banku</t>
  </si>
  <si>
    <t>do wypełnienia</t>
  </si>
  <si>
    <t>oprocentowanie</t>
  </si>
  <si>
    <t>suma</t>
  </si>
  <si>
    <t>kredyt uruchumiony w całości (30 mln zł) w dniu 30.06.2024r.</t>
  </si>
  <si>
    <t>data</t>
  </si>
  <si>
    <t>liczba dni</t>
  </si>
  <si>
    <t>kwota długu</t>
  </si>
  <si>
    <t>odsetki</t>
  </si>
  <si>
    <t>rok 2024</t>
  </si>
  <si>
    <t>rata</t>
  </si>
  <si>
    <t>rok 2025</t>
  </si>
  <si>
    <t>rok 2026</t>
  </si>
  <si>
    <t>rok 2027</t>
  </si>
  <si>
    <t>rok 2029</t>
  </si>
  <si>
    <t>całość: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</si>
</sst>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center" vertical="top"/>
    </xf>
    <xf numFmtId="10" fontId="3" fillId="0" borderId="1" xfId="1" applyNumberFormat="1" applyFont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0" fontId="3" fillId="2" borderId="1" xfId="1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0" fontId="4" fillId="0" borderId="1" xfId="1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right" vertical="top"/>
    </xf>
    <xf numFmtId="14" fontId="2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" fontId="4" fillId="0" borderId="5" xfId="0" applyNumberFormat="1" applyFont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4" fillId="0" borderId="7" xfId="0" applyFont="1" applyBorder="1" applyAlignment="1">
      <alignment horizontal="center" vertical="top"/>
    </xf>
    <xf numFmtId="4" fontId="3" fillId="0" borderId="7" xfId="0" applyNumberFormat="1" applyFont="1" applyBorder="1" applyAlignment="1">
      <alignment vertical="top"/>
    </xf>
    <xf numFmtId="14" fontId="3" fillId="0" borderId="3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4" fontId="4" fillId="0" borderId="9" xfId="0" applyNumberFormat="1" applyFont="1" applyBorder="1" applyAlignment="1">
      <alignment vertical="top"/>
    </xf>
    <xf numFmtId="4" fontId="4" fillId="0" borderId="10" xfId="0" applyNumberFormat="1" applyFont="1" applyBorder="1" applyAlignment="1">
      <alignment vertical="top"/>
    </xf>
    <xf numFmtId="14" fontId="3" fillId="0" borderId="7" xfId="0" applyNumberFormat="1" applyFont="1" applyBorder="1" applyAlignment="1">
      <alignment horizontal="center" vertical="top"/>
    </xf>
    <xf numFmtId="4" fontId="4" fillId="0" borderId="11" xfId="0" applyNumberFormat="1" applyFont="1" applyBorder="1" applyAlignment="1">
      <alignment horizontal="center" vertical="top"/>
    </xf>
    <xf numFmtId="14" fontId="2" fillId="0" borderId="3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4" fontId="2" fillId="0" borderId="7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4" fontId="3" fillId="3" borderId="0" xfId="0" applyNumberFormat="1" applyFont="1" applyFill="1" applyAlignment="1">
      <alignment vertical="top"/>
    </xf>
    <xf numFmtId="4" fontId="2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3"/>
  <sheetViews>
    <sheetView tabSelected="1" workbookViewId="0">
      <selection activeCell="E1" sqref="E1"/>
    </sheetView>
  </sheetViews>
  <sheetFormatPr defaultRowHeight="15.75" x14ac:dyDescent="0.25"/>
  <cols>
    <col min="1" max="1" width="16.140625" style="8" customWidth="1"/>
    <col min="2" max="2" width="10" style="8" customWidth="1"/>
    <col min="3" max="3" width="15.5703125" style="3" customWidth="1"/>
    <col min="4" max="4" width="16.5703125" style="3" customWidth="1"/>
    <col min="5" max="5" width="18" style="3" customWidth="1"/>
    <col min="6" max="16384" width="9.140625" style="4"/>
  </cols>
  <sheetData>
    <row r="1" spans="1:5" x14ac:dyDescent="0.25">
      <c r="E1" s="38"/>
    </row>
    <row r="3" spans="1:5" x14ac:dyDescent="0.25">
      <c r="A3" s="1" t="s">
        <v>0</v>
      </c>
      <c r="B3" s="2">
        <v>5.8200000000000002E-2</v>
      </c>
      <c r="C3" s="39" t="s">
        <v>1</v>
      </c>
      <c r="D3" s="39"/>
    </row>
    <row r="4" spans="1:5" x14ac:dyDescent="0.25">
      <c r="A4" s="1" t="s">
        <v>2</v>
      </c>
      <c r="B4" s="5"/>
      <c r="C4" s="40" t="s">
        <v>3</v>
      </c>
      <c r="D4" s="40"/>
    </row>
    <row r="5" spans="1:5" x14ac:dyDescent="0.25">
      <c r="A5" s="6" t="s">
        <v>4</v>
      </c>
      <c r="B5" s="7">
        <f>B3+B4</f>
        <v>5.8200000000000002E-2</v>
      </c>
      <c r="C5" s="39" t="s">
        <v>5</v>
      </c>
      <c r="D5" s="39"/>
    </row>
    <row r="6" spans="1:5" ht="3.75" customHeight="1" x14ac:dyDescent="0.25"/>
    <row r="7" spans="1:5" x14ac:dyDescent="0.25">
      <c r="A7" s="41" t="s">
        <v>6</v>
      </c>
      <c r="B7" s="41"/>
      <c r="C7" s="41"/>
      <c r="D7" s="41"/>
      <c r="E7" s="41"/>
    </row>
    <row r="8" spans="1:5" ht="4.5" customHeight="1" x14ac:dyDescent="0.25">
      <c r="A8" s="9"/>
      <c r="B8" s="9"/>
      <c r="C8" s="9"/>
      <c r="D8" s="9"/>
      <c r="E8" s="9"/>
    </row>
    <row r="9" spans="1:5" x14ac:dyDescent="0.25">
      <c r="A9" s="10" t="s">
        <v>7</v>
      </c>
      <c r="B9" s="1" t="s">
        <v>8</v>
      </c>
      <c r="C9" s="11"/>
      <c r="D9" s="12" t="s">
        <v>9</v>
      </c>
      <c r="E9" s="12" t="s">
        <v>10</v>
      </c>
    </row>
    <row r="10" spans="1:5" x14ac:dyDescent="0.25">
      <c r="A10" s="13">
        <v>45504</v>
      </c>
      <c r="B10" s="1">
        <v>31</v>
      </c>
      <c r="C10" s="12"/>
      <c r="D10" s="11">
        <v>30000000</v>
      </c>
      <c r="E10" s="14">
        <f>((D10*$B$5)/365)*B10</f>
        <v>148290.4109589041</v>
      </c>
    </row>
    <row r="11" spans="1:5" x14ac:dyDescent="0.25">
      <c r="A11" s="15">
        <v>45534</v>
      </c>
      <c r="B11" s="1">
        <v>30</v>
      </c>
      <c r="C11" s="12"/>
      <c r="D11" s="11">
        <v>30000000</v>
      </c>
      <c r="E11" s="14">
        <f t="shared" ref="E11:E15" si="0">((D11*$B$5)/365)*B11</f>
        <v>143506.84931506848</v>
      </c>
    </row>
    <row r="12" spans="1:5" x14ac:dyDescent="0.25">
      <c r="A12" s="15">
        <v>45565</v>
      </c>
      <c r="B12" s="1">
        <f>30+1</f>
        <v>31</v>
      </c>
      <c r="C12" s="12"/>
      <c r="D12" s="11">
        <v>30000000</v>
      </c>
      <c r="E12" s="14">
        <f t="shared" si="0"/>
        <v>148290.4109589041</v>
      </c>
    </row>
    <row r="13" spans="1:5" x14ac:dyDescent="0.25">
      <c r="A13" s="15">
        <v>45596</v>
      </c>
      <c r="B13" s="1">
        <f>31</f>
        <v>31</v>
      </c>
      <c r="C13" s="12"/>
      <c r="D13" s="11">
        <v>30000000</v>
      </c>
      <c r="E13" s="14">
        <f t="shared" si="0"/>
        <v>148290.4109589041</v>
      </c>
    </row>
    <row r="14" spans="1:5" x14ac:dyDescent="0.25">
      <c r="A14" s="15">
        <v>45625</v>
      </c>
      <c r="B14" s="1">
        <v>29</v>
      </c>
      <c r="C14" s="12"/>
      <c r="D14" s="11">
        <v>30000000</v>
      </c>
      <c r="E14" s="14">
        <f t="shared" si="0"/>
        <v>138723.28767123289</v>
      </c>
    </row>
    <row r="15" spans="1:5" x14ac:dyDescent="0.25">
      <c r="A15" s="15">
        <v>45656</v>
      </c>
      <c r="B15" s="1">
        <f>30+1</f>
        <v>31</v>
      </c>
      <c r="C15" s="12"/>
      <c r="D15" s="11">
        <v>30000000</v>
      </c>
      <c r="E15" s="14">
        <f t="shared" si="0"/>
        <v>148290.4109589041</v>
      </c>
    </row>
    <row r="16" spans="1:5" s="19" customFormat="1" x14ac:dyDescent="0.25">
      <c r="A16" s="1" t="s">
        <v>11</v>
      </c>
      <c r="B16" s="6">
        <f>SUM(B10:B15)</f>
        <v>183</v>
      </c>
      <c r="C16" s="16"/>
      <c r="D16" s="17">
        <v>30000000</v>
      </c>
      <c r="E16" s="18">
        <f>SUM(E10:E15)</f>
        <v>875391.78082191781</v>
      </c>
    </row>
    <row r="17" spans="1:5" x14ac:dyDescent="0.25">
      <c r="A17" s="10"/>
      <c r="B17" s="1" t="s">
        <v>8</v>
      </c>
      <c r="C17" s="12" t="s">
        <v>12</v>
      </c>
      <c r="D17" s="12" t="s">
        <v>9</v>
      </c>
      <c r="E17" s="12" t="s">
        <v>10</v>
      </c>
    </row>
    <row r="18" spans="1:5" x14ac:dyDescent="0.25">
      <c r="A18" s="13">
        <v>45688</v>
      </c>
      <c r="B18" s="10">
        <f>31+1</f>
        <v>32</v>
      </c>
      <c r="C18" s="11">
        <v>500000</v>
      </c>
      <c r="D18" s="11">
        <v>30000000</v>
      </c>
      <c r="E18" s="11">
        <f>((D18*$B$5)/365)*B18</f>
        <v>153073.97260273973</v>
      </c>
    </row>
    <row r="19" spans="1:5" x14ac:dyDescent="0.25">
      <c r="A19" s="13">
        <v>45716</v>
      </c>
      <c r="B19" s="10">
        <v>28</v>
      </c>
      <c r="C19" s="11">
        <v>500000</v>
      </c>
      <c r="D19" s="11">
        <f>D18-C18</f>
        <v>29500000</v>
      </c>
      <c r="E19" s="11">
        <f t="shared" ref="E19:E29" si="1">((D19*$B$5)/365)*B19</f>
        <v>131707.39726027395</v>
      </c>
    </row>
    <row r="20" spans="1:5" x14ac:dyDescent="0.25">
      <c r="A20" s="13">
        <v>45747</v>
      </c>
      <c r="B20" s="10">
        <v>31</v>
      </c>
      <c r="C20" s="11">
        <v>500000</v>
      </c>
      <c r="D20" s="11">
        <f t="shared" ref="D20:D29" si="2">D19-C19</f>
        <v>29000000</v>
      </c>
      <c r="E20" s="11">
        <f t="shared" si="1"/>
        <v>143347.39726027398</v>
      </c>
    </row>
    <row r="21" spans="1:5" x14ac:dyDescent="0.25">
      <c r="A21" s="13">
        <v>45777</v>
      </c>
      <c r="B21" s="10">
        <v>30</v>
      </c>
      <c r="C21" s="11">
        <v>500000</v>
      </c>
      <c r="D21" s="11">
        <f t="shared" si="2"/>
        <v>28500000</v>
      </c>
      <c r="E21" s="11">
        <f t="shared" si="1"/>
        <v>136331.50684931508</v>
      </c>
    </row>
    <row r="22" spans="1:5" x14ac:dyDescent="0.25">
      <c r="A22" s="15">
        <v>45807</v>
      </c>
      <c r="B22" s="10">
        <v>30</v>
      </c>
      <c r="C22" s="11">
        <v>500000</v>
      </c>
      <c r="D22" s="11">
        <f t="shared" si="2"/>
        <v>28000000</v>
      </c>
      <c r="E22" s="11">
        <f t="shared" si="1"/>
        <v>133939.72602739726</v>
      </c>
    </row>
    <row r="23" spans="1:5" x14ac:dyDescent="0.25">
      <c r="A23" s="13">
        <v>45838</v>
      </c>
      <c r="B23" s="10">
        <f>30+1</f>
        <v>31</v>
      </c>
      <c r="C23" s="11">
        <v>500000</v>
      </c>
      <c r="D23" s="11">
        <f t="shared" si="2"/>
        <v>27500000</v>
      </c>
      <c r="E23" s="11">
        <f t="shared" si="1"/>
        <v>135932.87671232878</v>
      </c>
    </row>
    <row r="24" spans="1:5" x14ac:dyDescent="0.25">
      <c r="A24" s="13">
        <v>45869</v>
      </c>
      <c r="B24" s="10">
        <v>31</v>
      </c>
      <c r="C24" s="11">
        <v>500000</v>
      </c>
      <c r="D24" s="11">
        <f t="shared" si="2"/>
        <v>27000000</v>
      </c>
      <c r="E24" s="11">
        <f t="shared" si="1"/>
        <v>133461.36986301368</v>
      </c>
    </row>
    <row r="25" spans="1:5" x14ac:dyDescent="0.25">
      <c r="A25" s="15">
        <v>45898</v>
      </c>
      <c r="B25" s="10">
        <v>29</v>
      </c>
      <c r="C25" s="11">
        <v>500000</v>
      </c>
      <c r="D25" s="11">
        <f t="shared" si="2"/>
        <v>26500000</v>
      </c>
      <c r="E25" s="11">
        <f t="shared" si="1"/>
        <v>122538.90410958906</v>
      </c>
    </row>
    <row r="26" spans="1:5" x14ac:dyDescent="0.25">
      <c r="A26" s="13">
        <v>45930</v>
      </c>
      <c r="B26" s="10">
        <f>30+2</f>
        <v>32</v>
      </c>
      <c r="C26" s="11">
        <v>500000</v>
      </c>
      <c r="D26" s="11">
        <f t="shared" si="2"/>
        <v>26000000</v>
      </c>
      <c r="E26" s="11">
        <f t="shared" si="1"/>
        <v>132664.10958904109</v>
      </c>
    </row>
    <row r="27" spans="1:5" x14ac:dyDescent="0.25">
      <c r="A27" s="13">
        <v>45961</v>
      </c>
      <c r="B27" s="10">
        <v>31</v>
      </c>
      <c r="C27" s="11">
        <v>500000</v>
      </c>
      <c r="D27" s="11">
        <f t="shared" si="2"/>
        <v>25500000</v>
      </c>
      <c r="E27" s="11">
        <f t="shared" si="1"/>
        <v>126046.8493150685</v>
      </c>
    </row>
    <row r="28" spans="1:5" x14ac:dyDescent="0.25">
      <c r="A28" s="13">
        <v>45989</v>
      </c>
      <c r="B28" s="10">
        <v>28</v>
      </c>
      <c r="C28" s="11">
        <v>500000</v>
      </c>
      <c r="D28" s="11">
        <f t="shared" si="2"/>
        <v>25000000</v>
      </c>
      <c r="E28" s="11">
        <f t="shared" si="1"/>
        <v>111616.43835616439</v>
      </c>
    </row>
    <row r="29" spans="1:5" ht="16.5" thickBot="1" x14ac:dyDescent="0.3">
      <c r="A29" s="34">
        <v>46021</v>
      </c>
      <c r="B29" s="20">
        <f>30+2</f>
        <v>32</v>
      </c>
      <c r="C29" s="21">
        <v>500000</v>
      </c>
      <c r="D29" s="21">
        <f t="shared" si="2"/>
        <v>24500000</v>
      </c>
      <c r="E29" s="21">
        <f t="shared" si="1"/>
        <v>125010.4109589041</v>
      </c>
    </row>
    <row r="30" spans="1:5" s="19" customFormat="1" ht="16.5" thickBot="1" x14ac:dyDescent="0.3">
      <c r="A30" s="35" t="s">
        <v>13</v>
      </c>
      <c r="B30" s="22">
        <f>SUM(B18:B29)</f>
        <v>365</v>
      </c>
      <c r="C30" s="23">
        <f>SUM(C18:C29)</f>
        <v>6000000</v>
      </c>
      <c r="D30" s="23">
        <f>D18-C30</f>
        <v>24000000</v>
      </c>
      <c r="E30" s="24">
        <f>SUM(E18:E29)</f>
        <v>1585670.9589041094</v>
      </c>
    </row>
    <row r="31" spans="1:5" x14ac:dyDescent="0.25">
      <c r="A31" s="36">
        <v>46052</v>
      </c>
      <c r="B31" s="25">
        <f>30+1</f>
        <v>31</v>
      </c>
      <c r="C31" s="26">
        <v>500000</v>
      </c>
      <c r="D31" s="26">
        <f>D30</f>
        <v>24000000</v>
      </c>
      <c r="E31" s="26">
        <f t="shared" ref="E31:E42" si="3">((D31*$B$5)/365)*B31</f>
        <v>118632.32876712328</v>
      </c>
    </row>
    <row r="32" spans="1:5" x14ac:dyDescent="0.25">
      <c r="A32" s="15">
        <v>46080</v>
      </c>
      <c r="B32" s="6">
        <f>27+1</f>
        <v>28</v>
      </c>
      <c r="C32" s="11">
        <v>500000</v>
      </c>
      <c r="D32" s="11">
        <f>D31-C32</f>
        <v>23500000</v>
      </c>
      <c r="E32" s="11">
        <f t="shared" si="3"/>
        <v>104919.45205479453</v>
      </c>
    </row>
    <row r="33" spans="1:5" x14ac:dyDescent="0.25">
      <c r="A33" s="13">
        <v>46112</v>
      </c>
      <c r="B33" s="10">
        <f>31+1</f>
        <v>32</v>
      </c>
      <c r="C33" s="11">
        <v>500000</v>
      </c>
      <c r="D33" s="11">
        <f t="shared" ref="D33:D42" si="4">D32-C33</f>
        <v>23000000</v>
      </c>
      <c r="E33" s="11">
        <f t="shared" si="3"/>
        <v>117356.71232876713</v>
      </c>
    </row>
    <row r="34" spans="1:5" x14ac:dyDescent="0.25">
      <c r="A34" s="13">
        <v>46142</v>
      </c>
      <c r="B34" s="10">
        <v>30</v>
      </c>
      <c r="C34" s="11">
        <v>500000</v>
      </c>
      <c r="D34" s="11">
        <f t="shared" si="4"/>
        <v>22500000</v>
      </c>
      <c r="E34" s="11">
        <f t="shared" si="3"/>
        <v>107630.13698630137</v>
      </c>
    </row>
    <row r="35" spans="1:5" x14ac:dyDescent="0.25">
      <c r="A35" s="15">
        <v>46171</v>
      </c>
      <c r="B35" s="10">
        <v>29</v>
      </c>
      <c r="C35" s="11">
        <v>500000</v>
      </c>
      <c r="D35" s="11">
        <f t="shared" si="4"/>
        <v>22000000</v>
      </c>
      <c r="E35" s="11">
        <f t="shared" si="3"/>
        <v>101730.4109589041</v>
      </c>
    </row>
    <row r="36" spans="1:5" x14ac:dyDescent="0.25">
      <c r="A36" s="13">
        <v>46203</v>
      </c>
      <c r="B36" s="6">
        <f>30+2</f>
        <v>32</v>
      </c>
      <c r="C36" s="11">
        <v>500000</v>
      </c>
      <c r="D36" s="11">
        <f t="shared" si="4"/>
        <v>21500000</v>
      </c>
      <c r="E36" s="11">
        <f t="shared" si="3"/>
        <v>109703.01369863014</v>
      </c>
    </row>
    <row r="37" spans="1:5" x14ac:dyDescent="0.25">
      <c r="A37" s="13">
        <v>46234</v>
      </c>
      <c r="B37" s="10">
        <v>31</v>
      </c>
      <c r="C37" s="11">
        <v>500000</v>
      </c>
      <c r="D37" s="11">
        <f t="shared" si="4"/>
        <v>21000000</v>
      </c>
      <c r="E37" s="11">
        <f t="shared" si="3"/>
        <v>103803.28767123289</v>
      </c>
    </row>
    <row r="38" spans="1:5" x14ac:dyDescent="0.25">
      <c r="A38" s="13">
        <v>46265</v>
      </c>
      <c r="B38" s="10">
        <v>31</v>
      </c>
      <c r="C38" s="11">
        <v>500000</v>
      </c>
      <c r="D38" s="11">
        <f t="shared" si="4"/>
        <v>20500000</v>
      </c>
      <c r="E38" s="11">
        <f t="shared" si="3"/>
        <v>101331.78082191781</v>
      </c>
    </row>
    <row r="39" spans="1:5" x14ac:dyDescent="0.25">
      <c r="A39" s="13">
        <v>46295</v>
      </c>
      <c r="B39" s="10">
        <v>30</v>
      </c>
      <c r="C39" s="11">
        <v>500000</v>
      </c>
      <c r="D39" s="11">
        <f t="shared" si="4"/>
        <v>20000000</v>
      </c>
      <c r="E39" s="11">
        <f t="shared" si="3"/>
        <v>95671.232876712325</v>
      </c>
    </row>
    <row r="40" spans="1:5" x14ac:dyDescent="0.25">
      <c r="A40" s="15">
        <v>46325</v>
      </c>
      <c r="B40" s="10">
        <v>30</v>
      </c>
      <c r="C40" s="11">
        <v>500000</v>
      </c>
      <c r="D40" s="11">
        <f t="shared" si="4"/>
        <v>19500000</v>
      </c>
      <c r="E40" s="11">
        <f t="shared" si="3"/>
        <v>93279.452054794514</v>
      </c>
    </row>
    <row r="41" spans="1:5" x14ac:dyDescent="0.25">
      <c r="A41" s="13">
        <v>46356</v>
      </c>
      <c r="B41" s="6">
        <f>30+1</f>
        <v>31</v>
      </c>
      <c r="C41" s="11">
        <v>500000</v>
      </c>
      <c r="D41" s="11">
        <f t="shared" si="4"/>
        <v>19000000</v>
      </c>
      <c r="E41" s="11">
        <f t="shared" si="3"/>
        <v>93917.260273972599</v>
      </c>
    </row>
    <row r="42" spans="1:5" ht="16.5" thickBot="1" x14ac:dyDescent="0.3">
      <c r="A42" s="27">
        <v>46386</v>
      </c>
      <c r="B42" s="20">
        <v>30</v>
      </c>
      <c r="C42" s="21">
        <v>500000</v>
      </c>
      <c r="D42" s="21">
        <f t="shared" si="4"/>
        <v>18500000</v>
      </c>
      <c r="E42" s="21">
        <f t="shared" si="3"/>
        <v>88495.890410958906</v>
      </c>
    </row>
    <row r="43" spans="1:5" s="19" customFormat="1" ht="16.5" thickBot="1" x14ac:dyDescent="0.3">
      <c r="A43" s="35" t="s">
        <v>14</v>
      </c>
      <c r="B43" s="22">
        <f>SUM(B31:B42)</f>
        <v>365</v>
      </c>
      <c r="C43" s="23">
        <f>SUM(C31:C42)</f>
        <v>6000000</v>
      </c>
      <c r="D43" s="23">
        <f>D30-C43</f>
        <v>18000000</v>
      </c>
      <c r="E43" s="24">
        <f>SUM(E31:E42)</f>
        <v>1236470.9589041094</v>
      </c>
    </row>
    <row r="44" spans="1:5" x14ac:dyDescent="0.25">
      <c r="A44" s="36">
        <v>46416</v>
      </c>
      <c r="B44" s="28">
        <f>29+1</f>
        <v>30</v>
      </c>
      <c r="C44" s="26">
        <v>500000</v>
      </c>
      <c r="D44" s="26">
        <f>D43</f>
        <v>18000000</v>
      </c>
      <c r="E44" s="26">
        <f t="shared" ref="E44:E55" si="5">((D44*$B$5)/365)*B44</f>
        <v>86104.109589041094</v>
      </c>
    </row>
    <row r="45" spans="1:5" x14ac:dyDescent="0.25">
      <c r="A45" s="15">
        <v>46444</v>
      </c>
      <c r="B45" s="10">
        <f>26+2</f>
        <v>28</v>
      </c>
      <c r="C45" s="11">
        <v>500000</v>
      </c>
      <c r="D45" s="11">
        <f>D44-C45</f>
        <v>17500000</v>
      </c>
      <c r="E45" s="11">
        <f t="shared" si="5"/>
        <v>78131.506849315061</v>
      </c>
    </row>
    <row r="46" spans="1:5" x14ac:dyDescent="0.25">
      <c r="A46" s="13">
        <v>46477</v>
      </c>
      <c r="B46" s="10">
        <f>31+2</f>
        <v>33</v>
      </c>
      <c r="C46" s="11">
        <v>500000</v>
      </c>
      <c r="D46" s="11">
        <f t="shared" ref="D46:D55" si="6">D45-C46</f>
        <v>17000000</v>
      </c>
      <c r="E46" s="11">
        <f t="shared" si="5"/>
        <v>89452.602739726033</v>
      </c>
    </row>
    <row r="47" spans="1:5" x14ac:dyDescent="0.25">
      <c r="A47" s="13">
        <v>46507</v>
      </c>
      <c r="B47" s="10">
        <v>30</v>
      </c>
      <c r="C47" s="11">
        <v>500000</v>
      </c>
      <c r="D47" s="11">
        <f t="shared" si="6"/>
        <v>16500000</v>
      </c>
      <c r="E47" s="11">
        <f t="shared" si="5"/>
        <v>78928.767123287675</v>
      </c>
    </row>
    <row r="48" spans="1:5" x14ac:dyDescent="0.25">
      <c r="A48" s="13">
        <v>46538</v>
      </c>
      <c r="B48" s="10">
        <v>31</v>
      </c>
      <c r="C48" s="11">
        <v>500000</v>
      </c>
      <c r="D48" s="11">
        <f t="shared" si="6"/>
        <v>16000000</v>
      </c>
      <c r="E48" s="11">
        <f t="shared" si="5"/>
        <v>79088.219178082189</v>
      </c>
    </row>
    <row r="49" spans="1:5" x14ac:dyDescent="0.25">
      <c r="A49" s="13">
        <v>46568</v>
      </c>
      <c r="B49" s="10">
        <v>30</v>
      </c>
      <c r="C49" s="11">
        <v>500000</v>
      </c>
      <c r="D49" s="11">
        <f t="shared" si="6"/>
        <v>15500000</v>
      </c>
      <c r="E49" s="11">
        <f t="shared" si="5"/>
        <v>74145.205479452052</v>
      </c>
    </row>
    <row r="50" spans="1:5" x14ac:dyDescent="0.25">
      <c r="A50" s="15">
        <v>46598</v>
      </c>
      <c r="B50" s="10">
        <v>30</v>
      </c>
      <c r="C50" s="11">
        <v>500000</v>
      </c>
      <c r="D50" s="11">
        <f t="shared" si="6"/>
        <v>15000000</v>
      </c>
      <c r="E50" s="11">
        <f t="shared" si="5"/>
        <v>71753.42465753424</v>
      </c>
    </row>
    <row r="51" spans="1:5" x14ac:dyDescent="0.25">
      <c r="A51" s="13">
        <v>46630</v>
      </c>
      <c r="B51" s="10">
        <f>31+1</f>
        <v>32</v>
      </c>
      <c r="C51" s="11">
        <v>500000</v>
      </c>
      <c r="D51" s="11">
        <f t="shared" si="6"/>
        <v>14500000</v>
      </c>
      <c r="E51" s="11">
        <f t="shared" si="5"/>
        <v>73985.753424657538</v>
      </c>
    </row>
    <row r="52" spans="1:5" x14ac:dyDescent="0.25">
      <c r="A52" s="13">
        <v>46660</v>
      </c>
      <c r="B52" s="10">
        <v>30</v>
      </c>
      <c r="C52" s="11">
        <v>500000</v>
      </c>
      <c r="D52" s="11">
        <f t="shared" si="6"/>
        <v>14000000</v>
      </c>
      <c r="E52" s="11">
        <f t="shared" si="5"/>
        <v>66969.863013698632</v>
      </c>
    </row>
    <row r="53" spans="1:5" x14ac:dyDescent="0.25">
      <c r="A53" s="15">
        <v>46689</v>
      </c>
      <c r="B53" s="10">
        <f>29</f>
        <v>29</v>
      </c>
      <c r="C53" s="11">
        <v>500000</v>
      </c>
      <c r="D53" s="11">
        <f t="shared" si="6"/>
        <v>13500000</v>
      </c>
      <c r="E53" s="11">
        <f t="shared" si="5"/>
        <v>62425.479452054788</v>
      </c>
    </row>
    <row r="54" spans="1:5" x14ac:dyDescent="0.25">
      <c r="A54" s="13">
        <v>46721</v>
      </c>
      <c r="B54" s="10">
        <f>30+2</f>
        <v>32</v>
      </c>
      <c r="C54" s="11">
        <v>500000</v>
      </c>
      <c r="D54" s="11">
        <f t="shared" si="6"/>
        <v>13000000</v>
      </c>
      <c r="E54" s="11">
        <f t="shared" si="5"/>
        <v>66332.054794520547</v>
      </c>
    </row>
    <row r="55" spans="1:5" ht="16.5" thickBot="1" x14ac:dyDescent="0.3">
      <c r="A55" s="27">
        <v>46751</v>
      </c>
      <c r="B55" s="20">
        <v>30</v>
      </c>
      <c r="C55" s="21">
        <v>500000</v>
      </c>
      <c r="D55" s="21">
        <f t="shared" si="6"/>
        <v>12500000</v>
      </c>
      <c r="E55" s="21">
        <f t="shared" si="5"/>
        <v>59794.520547945205</v>
      </c>
    </row>
    <row r="56" spans="1:5" s="19" customFormat="1" x14ac:dyDescent="0.25">
      <c r="A56" s="37" t="s">
        <v>15</v>
      </c>
      <c r="B56" s="29">
        <f>SUM(B44:B55)</f>
        <v>365</v>
      </c>
      <c r="C56" s="30">
        <f>SUM(C44:C55)</f>
        <v>6000000</v>
      </c>
      <c r="D56" s="30">
        <f>D43-C56</f>
        <v>12000000</v>
      </c>
      <c r="E56" s="31">
        <f>SUM(E44:E55)</f>
        <v>887111.5068493149</v>
      </c>
    </row>
    <row r="57" spans="1:5" x14ac:dyDescent="0.25">
      <c r="A57" s="13">
        <v>46783</v>
      </c>
      <c r="B57" s="10">
        <f>1+31</f>
        <v>32</v>
      </c>
      <c r="C57" s="11">
        <v>500000</v>
      </c>
      <c r="D57" s="11">
        <f>D56</f>
        <v>12000000</v>
      </c>
      <c r="E57" s="11">
        <f t="shared" ref="E57:E81" si="7">((D57*$B$5)/365)*B57</f>
        <v>61229.589041095889</v>
      </c>
    </row>
    <row r="58" spans="1:5" x14ac:dyDescent="0.25">
      <c r="A58" s="13">
        <v>46812</v>
      </c>
      <c r="B58" s="10">
        <v>29</v>
      </c>
      <c r="C58" s="11">
        <v>500000</v>
      </c>
      <c r="D58" s="11">
        <f>D57-C58</f>
        <v>11500000</v>
      </c>
      <c r="E58" s="11">
        <f t="shared" si="7"/>
        <v>53177.260273972606</v>
      </c>
    </row>
    <row r="59" spans="1:5" x14ac:dyDescent="0.25">
      <c r="A59" s="13">
        <v>46843</v>
      </c>
      <c r="B59" s="10">
        <v>31</v>
      </c>
      <c r="C59" s="11">
        <v>500000</v>
      </c>
      <c r="D59" s="11">
        <f t="shared" ref="D59:D68" si="8">D58-C59</f>
        <v>11000000</v>
      </c>
      <c r="E59" s="11">
        <f t="shared" si="7"/>
        <v>54373.150684931505</v>
      </c>
    </row>
    <row r="60" spans="1:5" x14ac:dyDescent="0.25">
      <c r="A60" s="15">
        <v>46871</v>
      </c>
      <c r="B60" s="10">
        <v>28</v>
      </c>
      <c r="C60" s="11">
        <v>500000</v>
      </c>
      <c r="D60" s="11">
        <f t="shared" si="8"/>
        <v>10500000</v>
      </c>
      <c r="E60" s="11">
        <f t="shared" si="7"/>
        <v>46878.904109589042</v>
      </c>
    </row>
    <row r="61" spans="1:5" x14ac:dyDescent="0.25">
      <c r="A61" s="15">
        <v>46904</v>
      </c>
      <c r="B61" s="10">
        <f>2+31</f>
        <v>33</v>
      </c>
      <c r="C61" s="11">
        <v>500000</v>
      </c>
      <c r="D61" s="11">
        <f t="shared" si="8"/>
        <v>10000000</v>
      </c>
      <c r="E61" s="11">
        <f t="shared" si="7"/>
        <v>52619.178082191778</v>
      </c>
    </row>
    <row r="62" spans="1:5" x14ac:dyDescent="0.25">
      <c r="A62" s="13">
        <v>46934</v>
      </c>
      <c r="B62" s="10">
        <v>30</v>
      </c>
      <c r="C62" s="11">
        <v>500000</v>
      </c>
      <c r="D62" s="11">
        <f t="shared" si="8"/>
        <v>9500000</v>
      </c>
      <c r="E62" s="11">
        <f t="shared" si="7"/>
        <v>45443.835616438359</v>
      </c>
    </row>
    <row r="63" spans="1:5" x14ac:dyDescent="0.25">
      <c r="A63" s="13">
        <v>46965</v>
      </c>
      <c r="B63" s="10">
        <v>31</v>
      </c>
      <c r="C63" s="11">
        <v>500000</v>
      </c>
      <c r="D63" s="11">
        <f t="shared" si="8"/>
        <v>9000000</v>
      </c>
      <c r="E63" s="11">
        <f t="shared" si="7"/>
        <v>44487.123287671231</v>
      </c>
    </row>
    <row r="64" spans="1:5" x14ac:dyDescent="0.25">
      <c r="A64" s="13">
        <v>46996</v>
      </c>
      <c r="B64" s="10">
        <v>31</v>
      </c>
      <c r="C64" s="11">
        <v>500000</v>
      </c>
      <c r="D64" s="11">
        <f t="shared" si="8"/>
        <v>8500000</v>
      </c>
      <c r="E64" s="11">
        <f t="shared" si="7"/>
        <v>42015.616438356163</v>
      </c>
    </row>
    <row r="65" spans="1:5" x14ac:dyDescent="0.25">
      <c r="A65" s="15">
        <v>47025</v>
      </c>
      <c r="B65" s="10">
        <v>29</v>
      </c>
      <c r="C65" s="11">
        <v>500000</v>
      </c>
      <c r="D65" s="11">
        <f t="shared" si="8"/>
        <v>8000000</v>
      </c>
      <c r="E65" s="11">
        <f t="shared" si="7"/>
        <v>36992.876712328762</v>
      </c>
    </row>
    <row r="66" spans="1:5" x14ac:dyDescent="0.25">
      <c r="A66" s="13">
        <v>47057</v>
      </c>
      <c r="B66" s="10">
        <f>1+31</f>
        <v>32</v>
      </c>
      <c r="C66" s="11">
        <v>500000</v>
      </c>
      <c r="D66" s="11">
        <f t="shared" si="8"/>
        <v>7500000</v>
      </c>
      <c r="E66" s="11">
        <f t="shared" si="7"/>
        <v>38268.493150684932</v>
      </c>
    </row>
    <row r="67" spans="1:5" x14ac:dyDescent="0.25">
      <c r="A67" s="13">
        <v>47087</v>
      </c>
      <c r="B67" s="10">
        <v>30</v>
      </c>
      <c r="C67" s="11">
        <v>500000</v>
      </c>
      <c r="D67" s="11">
        <f t="shared" si="8"/>
        <v>7000000</v>
      </c>
      <c r="E67" s="11">
        <f t="shared" si="7"/>
        <v>33484.931506849316</v>
      </c>
    </row>
    <row r="68" spans="1:5" ht="16.5" thickBot="1" x14ac:dyDescent="0.3">
      <c r="A68" s="27">
        <v>47116</v>
      </c>
      <c r="B68" s="20">
        <v>29</v>
      </c>
      <c r="C68" s="21">
        <v>500000</v>
      </c>
      <c r="D68" s="11">
        <f t="shared" si="8"/>
        <v>6500000</v>
      </c>
      <c r="E68" s="21">
        <f t="shared" si="7"/>
        <v>30056.712328767124</v>
      </c>
    </row>
    <row r="69" spans="1:5" s="19" customFormat="1" ht="16.5" thickBot="1" x14ac:dyDescent="0.3">
      <c r="A69" s="35" t="s">
        <v>15</v>
      </c>
      <c r="B69" s="22">
        <f>SUM(B57:B68)</f>
        <v>365</v>
      </c>
      <c r="C69" s="23">
        <f>SUM(C57:C68)</f>
        <v>6000000</v>
      </c>
      <c r="D69" s="23">
        <f>D56-C69</f>
        <v>6000000</v>
      </c>
      <c r="E69" s="24">
        <f>SUM(E57:E68)</f>
        <v>539027.67123287672</v>
      </c>
    </row>
    <row r="70" spans="1:5" x14ac:dyDescent="0.25">
      <c r="A70" s="32">
        <v>47149</v>
      </c>
      <c r="B70" s="28">
        <f>2+31</f>
        <v>33</v>
      </c>
      <c r="C70" s="26">
        <v>500000</v>
      </c>
      <c r="D70" s="26">
        <f>D69</f>
        <v>6000000</v>
      </c>
      <c r="E70" s="26">
        <f t="shared" si="7"/>
        <v>31571.506849315068</v>
      </c>
    </row>
    <row r="71" spans="1:5" x14ac:dyDescent="0.25">
      <c r="A71" s="13">
        <v>47177</v>
      </c>
      <c r="B71" s="10">
        <v>28</v>
      </c>
      <c r="C71" s="11">
        <v>500000</v>
      </c>
      <c r="D71" s="11">
        <f>D70-C71</f>
        <v>5500000</v>
      </c>
      <c r="E71" s="11">
        <f t="shared" si="7"/>
        <v>24555.616438356163</v>
      </c>
    </row>
    <row r="72" spans="1:5" x14ac:dyDescent="0.25">
      <c r="A72" s="15">
        <v>47207</v>
      </c>
      <c r="B72" s="10">
        <v>30</v>
      </c>
      <c r="C72" s="11">
        <v>500000</v>
      </c>
      <c r="D72" s="11">
        <f t="shared" ref="D72:D81" si="9">D71-C72</f>
        <v>5000000</v>
      </c>
      <c r="E72" s="11">
        <f t="shared" si="7"/>
        <v>23917.808219178081</v>
      </c>
    </row>
    <row r="73" spans="1:5" x14ac:dyDescent="0.25">
      <c r="A73" s="13">
        <v>47238</v>
      </c>
      <c r="B73" s="10">
        <f>1+30</f>
        <v>31</v>
      </c>
      <c r="C73" s="11">
        <v>500000</v>
      </c>
      <c r="D73" s="11">
        <f t="shared" si="9"/>
        <v>4500000</v>
      </c>
      <c r="E73" s="11">
        <f t="shared" si="7"/>
        <v>22243.561643835616</v>
      </c>
    </row>
    <row r="74" spans="1:5" x14ac:dyDescent="0.25">
      <c r="A74" s="15">
        <v>47268</v>
      </c>
      <c r="B74" s="10">
        <v>30</v>
      </c>
      <c r="C74" s="11">
        <v>500000</v>
      </c>
      <c r="D74" s="11">
        <f t="shared" si="9"/>
        <v>4000000</v>
      </c>
      <c r="E74" s="11">
        <f t="shared" si="7"/>
        <v>19134.246575342466</v>
      </c>
    </row>
    <row r="75" spans="1:5" x14ac:dyDescent="0.25">
      <c r="A75" s="15">
        <v>47298</v>
      </c>
      <c r="B75" s="10">
        <f>1+29</f>
        <v>30</v>
      </c>
      <c r="C75" s="11">
        <v>500000</v>
      </c>
      <c r="D75" s="11">
        <f t="shared" si="9"/>
        <v>3500000</v>
      </c>
      <c r="E75" s="11">
        <f t="shared" si="7"/>
        <v>16742.465753424658</v>
      </c>
    </row>
    <row r="76" spans="1:5" x14ac:dyDescent="0.25">
      <c r="A76" s="13">
        <v>47330</v>
      </c>
      <c r="B76" s="10">
        <f>1+31</f>
        <v>32</v>
      </c>
      <c r="C76" s="11">
        <v>500000</v>
      </c>
      <c r="D76" s="11">
        <f t="shared" si="9"/>
        <v>3000000</v>
      </c>
      <c r="E76" s="11">
        <f t="shared" si="7"/>
        <v>15307.397260273972</v>
      </c>
    </row>
    <row r="77" spans="1:5" x14ac:dyDescent="0.25">
      <c r="A77" s="13">
        <v>47361</v>
      </c>
      <c r="B77" s="10">
        <v>31</v>
      </c>
      <c r="C77" s="11">
        <v>500000</v>
      </c>
      <c r="D77" s="11">
        <f t="shared" si="9"/>
        <v>2500000</v>
      </c>
      <c r="E77" s="11">
        <f t="shared" si="7"/>
        <v>12357.534246575342</v>
      </c>
    </row>
    <row r="78" spans="1:5" x14ac:dyDescent="0.25">
      <c r="A78" s="15">
        <v>47389</v>
      </c>
      <c r="B78" s="10">
        <v>28</v>
      </c>
      <c r="C78" s="11">
        <v>500000</v>
      </c>
      <c r="D78" s="11">
        <f t="shared" si="9"/>
        <v>2000000</v>
      </c>
      <c r="E78" s="11">
        <f t="shared" si="7"/>
        <v>8929.3150684931497</v>
      </c>
    </row>
    <row r="79" spans="1:5" x14ac:dyDescent="0.25">
      <c r="A79" s="13">
        <v>47422</v>
      </c>
      <c r="B79" s="10">
        <f>2+31</f>
        <v>33</v>
      </c>
      <c r="C79" s="11">
        <v>500000</v>
      </c>
      <c r="D79" s="11">
        <f t="shared" si="9"/>
        <v>1500000</v>
      </c>
      <c r="E79" s="11">
        <f t="shared" si="7"/>
        <v>7892.8767123287671</v>
      </c>
    </row>
    <row r="80" spans="1:5" x14ac:dyDescent="0.25">
      <c r="A80" s="13">
        <v>47452</v>
      </c>
      <c r="B80" s="10">
        <v>30</v>
      </c>
      <c r="C80" s="11">
        <v>500000</v>
      </c>
      <c r="D80" s="11">
        <f t="shared" si="9"/>
        <v>1000000</v>
      </c>
      <c r="E80" s="11">
        <f t="shared" si="7"/>
        <v>4783.5616438356165</v>
      </c>
    </row>
    <row r="81" spans="1:5" ht="16.5" thickBot="1" x14ac:dyDescent="0.3">
      <c r="A81" s="27">
        <v>47480</v>
      </c>
      <c r="B81" s="20">
        <v>28</v>
      </c>
      <c r="C81" s="21">
        <v>500000</v>
      </c>
      <c r="D81" s="11">
        <f t="shared" si="9"/>
        <v>500000</v>
      </c>
      <c r="E81" s="21">
        <f t="shared" si="7"/>
        <v>2232.3287671232874</v>
      </c>
    </row>
    <row r="82" spans="1:5" s="19" customFormat="1" ht="16.5" thickBot="1" x14ac:dyDescent="0.3">
      <c r="A82" s="35" t="s">
        <v>16</v>
      </c>
      <c r="B82" s="22">
        <f>SUM(B70:B81)</f>
        <v>364</v>
      </c>
      <c r="C82" s="23">
        <f>SUM(C70:C81)</f>
        <v>6000000</v>
      </c>
      <c r="D82" s="23"/>
      <c r="E82" s="24">
        <f>SUM(E70:E81)</f>
        <v>189668.21917808219</v>
      </c>
    </row>
    <row r="83" spans="1:5" ht="16.5" thickBot="1" x14ac:dyDescent="0.3">
      <c r="D83" s="33" t="s">
        <v>17</v>
      </c>
      <c r="E83" s="24">
        <f>E30+E43+E56+E69+E82+E16</f>
        <v>5313341.0958904102</v>
      </c>
    </row>
  </sheetData>
  <mergeCells count="4">
    <mergeCell ref="C3:D3"/>
    <mergeCell ref="C4:D4"/>
    <mergeCell ref="C5:D5"/>
    <mergeCell ref="A7:E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&amp;LPełna symulacja spłaty udzielonego kredytu - Załącznik nr 1a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Kijak</dc:creator>
  <cp:lastModifiedBy>Tomasz Wójcik</cp:lastModifiedBy>
  <cp:lastPrinted>2024-03-04T10:27:11Z</cp:lastPrinted>
  <dcterms:created xsi:type="dcterms:W3CDTF">2024-02-14T10:45:37Z</dcterms:created>
  <dcterms:modified xsi:type="dcterms:W3CDTF">2024-03-04T12:11:09Z</dcterms:modified>
</cp:coreProperties>
</file>